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workbookProtection workbookPassword="CB72" lockStructure="1"/>
  <bookViews>
    <workbookView xWindow="360" yWindow="75" windowWidth="14355" windowHeight="4695"/>
  </bookViews>
  <sheets>
    <sheet name="Лист2" sheetId="6" r:id="rId1"/>
  </sheets>
  <definedNames>
    <definedName name="_xlnm.Print_Area" localSheetId="0">Лист2!$B$1:$U$44</definedName>
  </definedNames>
  <calcPr calcId="145621"/>
</workbook>
</file>

<file path=xl/calcChain.xml><?xml version="1.0" encoding="utf-8"?>
<calcChain xmlns="http://schemas.openxmlformats.org/spreadsheetml/2006/main">
  <c r="I16" i="6" l="1"/>
  <c r="L7" i="6" s="1"/>
  <c r="H1" i="6"/>
  <c r="M39" i="6"/>
  <c r="C5" i="6"/>
  <c r="M29" i="6" l="1"/>
  <c r="M30" i="6"/>
  <c r="M31" i="6"/>
  <c r="M32" i="6"/>
  <c r="M33" i="6"/>
  <c r="M34" i="6"/>
  <c r="M35" i="6"/>
  <c r="M36" i="6"/>
  <c r="M37" i="6"/>
  <c r="M38" i="6"/>
  <c r="M28" i="6"/>
  <c r="L16" i="6" l="1"/>
  <c r="G27" i="6"/>
  <c r="B27" i="6" s="1"/>
  <c r="K40" i="6"/>
  <c r="N40" i="6" l="1"/>
  <c r="L27" i="6"/>
  <c r="H27" i="6" s="1"/>
  <c r="A27" i="6" s="1"/>
  <c r="O40" i="6"/>
  <c r="P40" i="6"/>
  <c r="Q40" i="6"/>
  <c r="R40" i="6"/>
  <c r="J40" i="6"/>
  <c r="S40" i="6"/>
  <c r="L40" i="6" l="1"/>
  <c r="E27" i="6" l="1"/>
  <c r="E28" i="6" l="1"/>
  <c r="C27" i="6"/>
  <c r="E29" i="6" l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F28" i="6"/>
  <c r="C28" i="6"/>
  <c r="I28" i="6" l="1"/>
  <c r="G28" i="6" s="1"/>
  <c r="F29" i="6"/>
  <c r="C29" i="6"/>
  <c r="A28" i="6" l="1"/>
  <c r="F30" i="6"/>
  <c r="C30" i="6"/>
  <c r="B28" i="6"/>
  <c r="I29" i="6" l="1"/>
  <c r="F31" i="6"/>
  <c r="C31" i="6"/>
  <c r="G29" i="6" l="1"/>
  <c r="B29" i="6" s="1"/>
  <c r="F32" i="6"/>
  <c r="C32" i="6"/>
  <c r="H29" i="6" l="1"/>
  <c r="A29" i="6" s="1"/>
  <c r="F33" i="6"/>
  <c r="C33" i="6"/>
  <c r="I30" i="6" l="1"/>
  <c r="F34" i="6"/>
  <c r="C34" i="6"/>
  <c r="G30" i="6" l="1"/>
  <c r="B30" i="6" s="1"/>
  <c r="F35" i="6"/>
  <c r="C35" i="6"/>
  <c r="H30" i="6" l="1"/>
  <c r="A30" i="6" s="1"/>
  <c r="F36" i="6"/>
  <c r="C36" i="6"/>
  <c r="I31" i="6" l="1"/>
  <c r="G31" i="6" s="1"/>
  <c r="F37" i="6"/>
  <c r="C37" i="6"/>
  <c r="H31" i="6" l="1"/>
  <c r="A31" i="6" s="1"/>
  <c r="I32" i="6" s="1"/>
  <c r="B31" i="6"/>
  <c r="F39" i="6"/>
  <c r="F38" i="6"/>
  <c r="C38" i="6"/>
  <c r="G32" i="6" l="1"/>
  <c r="H32" i="6" s="1"/>
  <c r="F40" i="6"/>
  <c r="C39" i="6"/>
  <c r="A32" i="6" l="1"/>
  <c r="B32" i="6"/>
  <c r="I33" i="6" l="1"/>
  <c r="G33" i="6" s="1"/>
  <c r="H33" i="6" l="1"/>
  <c r="A33" i="6" s="1"/>
  <c r="B33" i="6"/>
  <c r="I34" i="6" l="1"/>
  <c r="G34" i="6" s="1"/>
  <c r="H34" i="6" l="1"/>
  <c r="A34" i="6" s="1"/>
  <c r="B34" i="6"/>
  <c r="I35" i="6" l="1"/>
  <c r="G35" i="6" s="1"/>
  <c r="B35" i="6" l="1"/>
  <c r="H35" i="6"/>
  <c r="A35" i="6" s="1"/>
  <c r="I36" i="6" l="1"/>
  <c r="G36" i="6" s="1"/>
  <c r="H36" i="6" l="1"/>
  <c r="A36" i="6" s="1"/>
  <c r="B36" i="6"/>
  <c r="I37" i="6" l="1"/>
  <c r="G37" i="6" s="1"/>
  <c r="H37" i="6" l="1"/>
  <c r="A37" i="6" s="1"/>
  <c r="B37" i="6"/>
  <c r="I38" i="6" l="1"/>
  <c r="G38" i="6" s="1"/>
  <c r="H38" i="6" l="1"/>
  <c r="A38" i="6" s="1"/>
  <c r="B38" i="6"/>
  <c r="I39" i="6" l="1"/>
  <c r="I40" i="6" s="1"/>
  <c r="H39" i="6"/>
  <c r="H40" i="6" s="1"/>
  <c r="A39" i="6" l="1"/>
  <c r="G39" i="6"/>
  <c r="B39" i="6" l="1"/>
  <c r="T40" i="6" s="1"/>
  <c r="I18" i="6" s="1"/>
  <c r="G40" i="6"/>
  <c r="U40" i="6" s="1"/>
  <c r="I20" i="6" s="1"/>
  <c r="M40" i="6" s="1"/>
  <c r="I19" i="6" s="1"/>
</calcChain>
</file>

<file path=xl/sharedStrings.xml><?xml version="1.0" encoding="utf-8"?>
<sst xmlns="http://schemas.openxmlformats.org/spreadsheetml/2006/main" count="75" uniqueCount="47">
  <si>
    <t>№ з/п</t>
  </si>
  <si>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</si>
  <si>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</si>
  <si>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грн.</t>
  </si>
  <si>
    <t>Види платежів за кредитом</t>
  </si>
  <si>
    <t>сума кредиту за договором</t>
  </si>
  <si>
    <t>проценти за користування кредитом</t>
  </si>
  <si>
    <t>платежі за додаткові та/або супутні послуги</t>
  </si>
  <si>
    <t>банку</t>
  </si>
  <si>
    <t>кредитного посередника
 (за наявності)</t>
  </si>
  <si>
    <t>за обслуговування кредитної заборгованості</t>
  </si>
  <si>
    <t>послуги нотаріуса</t>
  </si>
  <si>
    <t>послуги оцінювача</t>
  </si>
  <si>
    <t>послуги страховика</t>
  </si>
  <si>
    <t>Реальна річна процентна ставка, %</t>
  </si>
  <si>
    <t>Загальна вартість кредиту, грн</t>
  </si>
  <si>
    <t>Усього</t>
  </si>
  <si>
    <t>Х</t>
  </si>
  <si>
    <t>комісійний 
збір</t>
  </si>
  <si>
    <t>Результати обрахунку</t>
  </si>
  <si>
    <t>Реальна річна ставка, %</t>
  </si>
  <si>
    <t>Загальні витрати за кредитом, грн</t>
  </si>
  <si>
    <t>інша плата за послуги кредитного посередника</t>
  </si>
  <si>
    <t>інші послуги третіх осіб</t>
  </si>
  <si>
    <t>третіх осіб***</t>
  </si>
  <si>
    <t>Сума встановленого кредитного лімітку (до 250 000 грн.)</t>
  </si>
  <si>
    <t>Сума використаних кредитних коштів_грн.</t>
  </si>
  <si>
    <t>Для отримання результатів розрахунку потрібно озаповнити всі обов'язкові поля, відмічені "*"</t>
  </si>
  <si>
    <t>Підключення смс-інформування (39 грн. на міс.), за бажанням</t>
  </si>
  <si>
    <t>Спосіб використання кредитних коштів</t>
  </si>
  <si>
    <t>процентна ставка</t>
  </si>
  <si>
    <t>пільговий період</t>
  </si>
  <si>
    <t>до 62 днів</t>
  </si>
  <si>
    <t>Смс-інорфмування</t>
  </si>
  <si>
    <t>покупки</t>
  </si>
  <si>
    <t>отримання готівки</t>
  </si>
  <si>
    <t>безготівковий переказ на Iban або за номером ПК</t>
  </si>
  <si>
    <t>Процентна ставка, % річних</t>
  </si>
  <si>
    <t>Комісія за отримання коштів/переказ, %</t>
  </si>
  <si>
    <t>Процентна ставка за умови повернення використаних  коштів до кінця наступного місяця - 0,0001%</t>
  </si>
  <si>
    <t xml:space="preserve">Розмір мінімального платежу (МОП), % </t>
  </si>
  <si>
    <t>розрахунково-касове обслуговування</t>
  </si>
  <si>
    <t>комісія за надання кредиту*</t>
  </si>
  <si>
    <t>інші послуги банку**</t>
  </si>
  <si>
    <t xml:space="preserve">як процент від суми заборгованості на кінець кожного місяця та в повній сумі заборгованості в кінці терміну </t>
  </si>
  <si>
    <t xml:space="preserve">
УВАГА! Результат обрахунку носить виключно інформаційний характер. Остаточні умови залежатимуть від реальної кількості днів користування кредитними коштами та способу їх використання, в т.ч. способу оплати комісій: в рахунок кредитних чи власних коштів. Даний приклад розрахунку для дати встановлення та використання кредитних коштів 1-го число поточного місяця з обов'язковими щомісячними платежами продовж всього періоду користування кредитними коштами та погашення всієї суми заборгованості в останній день 12-го місяця користування. Максимальний термін кредитування 12 місяців,  але Банк має право продовжити його на наступний період без вимоги повного погашення.</t>
  </si>
  <si>
    <t xml:space="preserve">*Під значенням “комісія за надання кредиту” слід розуміти суму комісії за операцією отримання готівки та/або безготівковий переказ коштів з рахунку, в т.ч. за номером платіжної картки, в рахунок кредитних коштів;
** Під значенням “інші послуги банку” слід розуміти щомісячну комісію за користування сервісом смс-інформування про операції за картковим рахунком;
*** Супровідні послуги третіх осіб, які Клієнт придбаває в межах договору про надання споживчого кредиту, а також порядок користування ними та відмови від них, не передбачені.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</si>
</sst>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FF0000"/>
      <name val="Trebuchet MS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4" fontId="0" fillId="0" borderId="0" xfId="0" applyNumberForma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14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4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2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4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4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4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10" fontId="2" fillId="2" borderId="2" xfId="1" applyNumberFormat="1" applyFont="1" applyFill="1" applyBorder="1" applyAlignment="1" applyProtection="1">
      <alignment horizontal="center" vertical="center" wrapText="1"/>
      <protection hidden="1"/>
    </xf>
    <xf numFmtId="9" fontId="0" fillId="0" borderId="0" xfId="0" applyNumberFormat="1"/>
    <xf numFmtId="0" fontId="4" fillId="0" borderId="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/>
    <xf numFmtId="0" fontId="9" fillId="0" borderId="0" xfId="0" applyFont="1" applyFill="1"/>
    <xf numFmtId="4" fontId="9" fillId="0" borderId="0" xfId="0" applyNumberFormat="1" applyFont="1" applyFill="1"/>
    <xf numFmtId="14" fontId="9" fillId="0" borderId="0" xfId="0" applyNumberFormat="1" applyFont="1" applyFill="1"/>
    <xf numFmtId="14" fontId="4" fillId="0" borderId="0" xfId="0" applyNumberFormat="1" applyFont="1" applyFill="1" applyBorder="1" applyAlignment="1" applyProtection="1">
      <alignment vertical="center" wrapText="1"/>
      <protection hidden="1"/>
    </xf>
    <xf numFmtId="4" fontId="10" fillId="0" borderId="0" xfId="0" applyNumberFormat="1" applyFont="1" applyFill="1"/>
    <xf numFmtId="14" fontId="9" fillId="0" borderId="0" xfId="0" applyNumberFormat="1" applyFont="1" applyFill="1" applyBorder="1" applyAlignment="1"/>
    <xf numFmtId="14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3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4" fontId="6" fillId="4" borderId="5" xfId="0" applyNumberFormat="1" applyFont="1" applyFill="1" applyBorder="1" applyAlignment="1" applyProtection="1">
      <alignment horizontal="left"/>
      <protection hidden="1"/>
    </xf>
    <xf numFmtId="0" fontId="6" fillId="4" borderId="6" xfId="0" applyFont="1" applyFill="1" applyBorder="1" applyAlignment="1" applyProtection="1">
      <alignment horizontal="left"/>
      <protection hidden="1"/>
    </xf>
    <xf numFmtId="0" fontId="6" fillId="4" borderId="7" xfId="0" applyFont="1" applyFill="1" applyBorder="1" applyAlignment="1" applyProtection="1">
      <alignment horizontal="left"/>
      <protection hidden="1"/>
    </xf>
    <xf numFmtId="0" fontId="0" fillId="0" borderId="8" xfId="0" applyFill="1" applyBorder="1" applyAlignment="1">
      <alignment horizontal="center"/>
    </xf>
    <xf numFmtId="0" fontId="3" fillId="0" borderId="11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9" xfId="1" applyNumberFormat="1" applyFont="1" applyFill="1" applyBorder="1" applyAlignment="1" applyProtection="1">
      <alignment horizontal="left"/>
      <protection hidden="1"/>
    </xf>
    <xf numFmtId="0" fontId="6" fillId="0" borderId="0" xfId="1" applyNumberFormat="1" applyFont="1" applyFill="1" applyBorder="1" applyAlignment="1" applyProtection="1">
      <alignment horizontal="left"/>
      <protection hidden="1"/>
    </xf>
    <xf numFmtId="9" fontId="6" fillId="0" borderId="0" xfId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3" borderId="12" xfId="0" applyFont="1" applyFill="1" applyBorder="1" applyAlignment="1" applyProtection="1">
      <alignment horizontal="center" vertical="center" wrapText="1"/>
      <protection hidden="1"/>
    </xf>
    <xf numFmtId="0" fontId="5" fillId="3" borderId="13" xfId="0" applyFont="1" applyFill="1" applyBorder="1" applyAlignment="1" applyProtection="1">
      <alignment horizontal="center" vertical="center" wrapText="1"/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hidden="1"/>
    </xf>
    <xf numFmtId="0" fontId="5" fillId="3" borderId="15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5" fillId="3" borderId="16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left" vertical="top" wrapText="1"/>
      <protection hidden="1"/>
    </xf>
    <xf numFmtId="4" fontId="6" fillId="2" borderId="1" xfId="0" applyNumberFormat="1" applyFont="1" applyFill="1" applyBorder="1" applyAlignment="1" applyProtection="1">
      <alignment horizontal="center"/>
      <protection locked="0" hidden="1"/>
    </xf>
    <xf numFmtId="0" fontId="6" fillId="4" borderId="1" xfId="0" applyFont="1" applyFill="1" applyBorder="1" applyAlignment="1" applyProtection="1">
      <alignment horizontal="left" vertical="center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5" borderId="1" xfId="0" applyFont="1" applyFill="1" applyBorder="1" applyAlignment="1" applyProtection="1">
      <alignment horizontal="left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4" borderId="1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/>
    </xf>
    <xf numFmtId="10" fontId="6" fillId="4" borderId="5" xfId="1" applyNumberFormat="1" applyFont="1" applyFill="1" applyBorder="1" applyAlignment="1" applyProtection="1">
      <alignment horizontal="left"/>
      <protection hidden="1"/>
    </xf>
    <xf numFmtId="10" fontId="6" fillId="4" borderId="6" xfId="1" applyNumberFormat="1" applyFont="1" applyFill="1" applyBorder="1" applyAlignment="1" applyProtection="1">
      <alignment horizontal="left"/>
      <protection hidden="1"/>
    </xf>
    <xf numFmtId="10" fontId="6" fillId="4" borderId="7" xfId="1" applyNumberFormat="1" applyFont="1" applyFill="1" applyBorder="1" applyAlignment="1" applyProtection="1">
      <alignment horizontal="left"/>
      <protection hidden="1"/>
    </xf>
    <xf numFmtId="0" fontId="5" fillId="0" borderId="9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Fill="1" applyBorder="1" applyAlignment="1" applyProtection="1">
      <alignment horizontal="left" vertical="center" wrapText="1"/>
      <protection hidden="1"/>
    </xf>
    <xf numFmtId="0" fontId="6" fillId="5" borderId="1" xfId="0" applyFont="1" applyFill="1" applyBorder="1" applyAlignment="1">
      <alignment horizontal="left"/>
    </xf>
    <xf numFmtId="4" fontId="6" fillId="0" borderId="1" xfId="0" applyNumberFormat="1" applyFont="1" applyBorder="1" applyAlignment="1" applyProtection="1">
      <alignment horizontal="center"/>
      <protection locked="0" hidden="1"/>
    </xf>
    <xf numFmtId="0" fontId="8" fillId="6" borderId="0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6" fillId="4" borderId="5" xfId="0" applyFont="1" applyFill="1" applyBorder="1" applyAlignment="1">
      <alignment horizontal="left"/>
    </xf>
    <xf numFmtId="0" fontId="6" fillId="6" borderId="0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/>
      <protection locked="0" hidden="1"/>
    </xf>
    <xf numFmtId="0" fontId="6" fillId="5" borderId="5" xfId="0" applyFont="1" applyFill="1" applyBorder="1" applyAlignment="1" applyProtection="1">
      <alignment horizontal="left"/>
      <protection hidden="1"/>
    </xf>
    <xf numFmtId="0" fontId="6" fillId="5" borderId="6" xfId="0" applyFont="1" applyFill="1" applyBorder="1" applyAlignment="1" applyProtection="1">
      <alignment horizontal="left"/>
      <protection hidden="1"/>
    </xf>
    <xf numFmtId="0" fontId="6" fillId="5" borderId="7" xfId="0" applyFont="1" applyFill="1" applyBorder="1" applyAlignment="1" applyProtection="1">
      <alignment horizontal="left"/>
      <protection hidden="1"/>
    </xf>
    <xf numFmtId="10" fontId="6" fillId="4" borderId="1" xfId="1" applyNumberFormat="1" applyFont="1" applyFill="1" applyBorder="1" applyAlignment="1" applyProtection="1">
      <alignment horizontal="left"/>
      <protection hidden="1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335280</xdr:colOff>
      <xdr:row>0</xdr:row>
      <xdr:rowOff>68580</xdr:rowOff>
    </xdr:from>
    <xdr:to>
      <xdr:col>5</xdr:col>
      <xdr:colOff>571657</xdr:colOff>
      <xdr:row>0</xdr:row>
      <xdr:rowOff>533440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40" y="68580"/>
          <a:ext cx="1806097" cy="464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abSelected="1" view="pageBreakPreview" topLeftCell="D1" zoomScale="80" zoomScaleNormal="100" zoomScaleSheetLayoutView="80" workbookViewId="0">
      <selection activeCell="M14" sqref="M14"/>
    </sheetView>
  </sheetViews>
  <sheetFormatPr defaultRowHeight="15" outlineLevelCol="1" x14ac:dyDescent="0.25"/>
  <cols>
    <col min="1" max="3" width="13.42578125" style="20" hidden="1" customWidth="1" outlineLevel="1"/>
    <col min="4" max="4" width="5.28515625" customWidth="1" collapsed="1"/>
    <col min="5" max="5" width="17.5703125" customWidth="1"/>
    <col min="6" max="6" width="13.85546875" customWidth="1"/>
    <col min="7" max="7" width="14.42578125" customWidth="1"/>
    <col min="8" max="8" width="12.42578125" customWidth="1"/>
    <col min="9" max="9" width="12.7109375" customWidth="1"/>
    <col min="10" max="10" width="13.5703125" customWidth="1"/>
    <col min="11" max="11" width="14.28515625" customWidth="1"/>
    <col min="12" max="12" width="12.28515625" bestFit="1" customWidth="1"/>
    <col min="14" max="14" width="12.28515625" bestFit="1" customWidth="1"/>
    <col min="15" max="15" width="14.28515625" customWidth="1"/>
    <col min="20" max="20" width="18.42578125" customWidth="1"/>
    <col min="21" max="21" width="16.7109375" customWidth="1"/>
    <col min="22" max="22" width="2.7109375" hidden="1" customWidth="1" outlineLevel="1"/>
    <col min="23" max="23" width="8.85546875" hidden="1" customWidth="1" outlineLevel="1"/>
    <col min="24" max="24" width="39.85546875" hidden="1" customWidth="1" outlineLevel="1"/>
    <col min="25" max="25" width="11.28515625" hidden="1" customWidth="1" outlineLevel="1"/>
    <col min="26" max="26" width="8.85546875" customWidth="1" collapsed="1"/>
  </cols>
  <sheetData>
    <row r="1" spans="1:25" ht="44.45" customHeight="1" x14ac:dyDescent="0.3">
      <c r="A1" s="19"/>
      <c r="B1" s="19"/>
      <c r="C1" s="19"/>
      <c r="D1" s="6"/>
      <c r="E1" s="31"/>
      <c r="F1" s="31"/>
      <c r="G1" s="31"/>
      <c r="H1" s="59">
        <f ca="1">DATE(YEAR(TODAY()),MONTH(TODAY()),1)</f>
        <v>45778</v>
      </c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2" spans="1:25" ht="14.45" customHeight="1" x14ac:dyDescent="0.25">
      <c r="A2" s="19"/>
      <c r="B2" s="19"/>
      <c r="C2" s="19"/>
      <c r="D2" s="38"/>
      <c r="E2" s="42" t="s">
        <v>27</v>
      </c>
      <c r="F2" s="43"/>
      <c r="G2" s="43"/>
      <c r="H2" s="43"/>
      <c r="I2" s="43"/>
      <c r="J2" s="43"/>
      <c r="K2" s="44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</row>
    <row r="3" spans="1:25" ht="18" customHeight="1" x14ac:dyDescent="0.25">
      <c r="A3" s="19"/>
      <c r="B3" s="19"/>
      <c r="C3" s="19"/>
      <c r="D3" s="38"/>
      <c r="E3" s="45"/>
      <c r="F3" s="46"/>
      <c r="G3" s="46"/>
      <c r="H3" s="46"/>
      <c r="I3" s="46"/>
      <c r="J3" s="46"/>
      <c r="K3" s="47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X3" t="s">
        <v>30</v>
      </c>
      <c r="Y3" s="17">
        <v>0.36</v>
      </c>
    </row>
    <row r="4" spans="1:25" ht="16.5" x14ac:dyDescent="0.25">
      <c r="A4" s="19"/>
      <c r="B4" s="19"/>
      <c r="C4" s="19"/>
      <c r="D4" s="38"/>
      <c r="E4" s="39"/>
      <c r="F4" s="39"/>
      <c r="G4" s="39"/>
      <c r="H4" s="39"/>
      <c r="I4" s="39"/>
      <c r="J4" s="39"/>
      <c r="K4" s="39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X4" t="s">
        <v>31</v>
      </c>
      <c r="Y4" t="s">
        <v>32</v>
      </c>
    </row>
    <row r="5" spans="1:25" ht="21" customHeight="1" x14ac:dyDescent="0.25">
      <c r="A5" s="19"/>
      <c r="B5" s="19"/>
      <c r="C5" s="25">
        <f ca="1">DATE(YEAR(TODAY()),MONTH(TODAY()),1)</f>
        <v>45778</v>
      </c>
      <c r="D5" s="38"/>
      <c r="E5" s="71" t="s">
        <v>25</v>
      </c>
      <c r="F5" s="71"/>
      <c r="G5" s="71"/>
      <c r="H5" s="71"/>
      <c r="I5" s="52"/>
      <c r="J5" s="52"/>
      <c r="K5" s="52"/>
      <c r="L5" s="23"/>
      <c r="M5" s="18"/>
      <c r="N5" s="18"/>
      <c r="O5" s="18"/>
      <c r="P5" s="18"/>
      <c r="Q5" s="18"/>
      <c r="R5" s="18"/>
      <c r="S5" s="18"/>
      <c r="T5" s="18"/>
      <c r="U5" s="18"/>
      <c r="V5" s="18"/>
      <c r="X5" t="s">
        <v>34</v>
      </c>
      <c r="Y5" s="17">
        <v>0</v>
      </c>
    </row>
    <row r="6" spans="1:25" ht="7.9" customHeight="1" x14ac:dyDescent="0.25">
      <c r="A6" s="19"/>
      <c r="B6" s="19"/>
      <c r="C6" s="19"/>
      <c r="D6" s="38"/>
      <c r="E6" s="40"/>
      <c r="F6" s="40"/>
      <c r="G6" s="40"/>
      <c r="H6" s="40"/>
      <c r="I6" s="40"/>
      <c r="J6" s="40"/>
      <c r="K6" s="40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X6" t="s">
        <v>35</v>
      </c>
      <c r="Y6" s="17">
        <v>0.03</v>
      </c>
    </row>
    <row r="7" spans="1:25" ht="16.899999999999999" customHeight="1" x14ac:dyDescent="0.25">
      <c r="A7" s="19"/>
      <c r="B7" s="19"/>
      <c r="C7" s="19"/>
      <c r="D7" s="38"/>
      <c r="E7" s="51" t="s">
        <v>26</v>
      </c>
      <c r="F7" s="51"/>
      <c r="G7" s="51"/>
      <c r="H7" s="51"/>
      <c r="I7" s="72"/>
      <c r="J7" s="72"/>
      <c r="K7" s="72"/>
      <c r="L7" s="69" t="str">
        <f>IFERROR(IF((I7+IF(I9="Так",Y13,0)+I7*I16*1)&gt;I5,"оплата комісій понад суму кредитного ліміту має бути оплачена за рахунок власних коштів"," ")," ")</f>
        <v xml:space="preserve"> </v>
      </c>
      <c r="M7" s="70"/>
      <c r="N7" s="70"/>
      <c r="O7" s="70"/>
      <c r="P7" s="70"/>
      <c r="Q7" s="70"/>
      <c r="R7" s="70"/>
      <c r="S7" s="70"/>
      <c r="T7" s="70"/>
      <c r="U7" s="70"/>
      <c r="V7" s="18"/>
      <c r="X7" t="s">
        <v>36</v>
      </c>
      <c r="Y7" s="17">
        <v>0.03</v>
      </c>
    </row>
    <row r="8" spans="1:25" ht="8.4499999999999993" customHeight="1" x14ac:dyDescent="0.25">
      <c r="A8" s="19"/>
      <c r="B8" s="19"/>
      <c r="C8" s="19"/>
      <c r="D8" s="38"/>
      <c r="E8" s="41"/>
      <c r="F8" s="41"/>
      <c r="G8" s="41"/>
      <c r="H8" s="41"/>
      <c r="I8" s="41"/>
      <c r="J8" s="41"/>
      <c r="K8" s="41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5" ht="18.600000000000001" customHeight="1" x14ac:dyDescent="0.25">
      <c r="A9" s="19"/>
      <c r="B9" s="19"/>
      <c r="C9" s="19"/>
      <c r="D9" s="38"/>
      <c r="E9" s="61" t="s">
        <v>28</v>
      </c>
      <c r="F9" s="61"/>
      <c r="G9" s="61"/>
      <c r="H9" s="61"/>
      <c r="I9" s="82"/>
      <c r="J9" s="82"/>
      <c r="K9" s="82"/>
      <c r="L9" s="79"/>
      <c r="M9" s="34"/>
      <c r="N9" s="34"/>
      <c r="O9" s="34"/>
      <c r="P9" s="34"/>
      <c r="Q9" s="34"/>
      <c r="R9" s="34"/>
      <c r="S9" s="34"/>
      <c r="T9" s="34"/>
      <c r="U9" s="34"/>
      <c r="V9" s="18"/>
    </row>
    <row r="10" spans="1:25" ht="9" customHeight="1" x14ac:dyDescent="0.25">
      <c r="A10" s="19"/>
      <c r="B10" s="19"/>
      <c r="C10" s="19"/>
      <c r="D10" s="38"/>
      <c r="E10" s="62"/>
      <c r="F10" s="62"/>
      <c r="G10" s="62"/>
      <c r="H10" s="62"/>
      <c r="I10" s="62"/>
      <c r="J10" s="62"/>
      <c r="K10" s="62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5" ht="18.600000000000001" customHeight="1" x14ac:dyDescent="0.25">
      <c r="A11" s="19"/>
      <c r="B11" s="19"/>
      <c r="C11" s="19"/>
      <c r="D11" s="38"/>
      <c r="E11" s="83" t="s">
        <v>29</v>
      </c>
      <c r="F11" s="84"/>
      <c r="G11" s="84"/>
      <c r="H11" s="85"/>
      <c r="I11" s="82"/>
      <c r="J11" s="82"/>
      <c r="K11" s="82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5" ht="10.15" customHeight="1" x14ac:dyDescent="0.25">
      <c r="A12" s="19"/>
      <c r="B12" s="19"/>
      <c r="C12" s="19"/>
      <c r="D12" s="38"/>
      <c r="E12" s="62"/>
      <c r="F12" s="62"/>
      <c r="G12" s="62"/>
      <c r="H12" s="62"/>
      <c r="I12" s="62"/>
      <c r="J12" s="62"/>
      <c r="K12" s="62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5" ht="16.5" x14ac:dyDescent="0.25">
      <c r="A13" s="19"/>
      <c r="B13" s="19"/>
      <c r="C13" s="19"/>
      <c r="D13" s="38"/>
      <c r="E13" s="81" t="s">
        <v>19</v>
      </c>
      <c r="F13" s="81"/>
      <c r="G13" s="81"/>
      <c r="H13" s="81"/>
      <c r="I13" s="81"/>
      <c r="J13" s="81"/>
      <c r="K13" s="81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X13" t="s">
        <v>33</v>
      </c>
      <c r="Y13">
        <v>39</v>
      </c>
    </row>
    <row r="14" spans="1:25" ht="122.25" customHeight="1" x14ac:dyDescent="0.25">
      <c r="A14" s="19"/>
      <c r="B14" s="19"/>
      <c r="C14" s="19"/>
      <c r="D14" s="38"/>
      <c r="E14" s="73" t="s">
        <v>45</v>
      </c>
      <c r="F14" s="73"/>
      <c r="G14" s="73"/>
      <c r="H14" s="73"/>
      <c r="I14" s="73"/>
      <c r="J14" s="73"/>
      <c r="K14" s="73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5" ht="18.600000000000001" customHeight="1" x14ac:dyDescent="0.25">
      <c r="A15" s="19"/>
      <c r="B15" s="19"/>
      <c r="C15" s="19"/>
      <c r="D15" s="38"/>
      <c r="E15" s="63" t="s">
        <v>37</v>
      </c>
      <c r="F15" s="64"/>
      <c r="G15" s="64"/>
      <c r="H15" s="65"/>
      <c r="I15" s="66">
        <v>0.36</v>
      </c>
      <c r="J15" s="67"/>
      <c r="K15" s="68"/>
      <c r="L15" s="69" t="s">
        <v>39</v>
      </c>
      <c r="M15" s="70"/>
      <c r="N15" s="70"/>
      <c r="O15" s="70"/>
      <c r="P15" s="70"/>
      <c r="Q15" s="70"/>
      <c r="R15" s="70"/>
      <c r="S15" s="70"/>
      <c r="T15" s="70"/>
      <c r="U15" s="70"/>
      <c r="V15" s="18"/>
    </row>
    <row r="16" spans="1:25" ht="27.75" customHeight="1" x14ac:dyDescent="0.25">
      <c r="A16" s="19"/>
      <c r="B16" s="19"/>
      <c r="C16" s="19"/>
      <c r="D16" s="38"/>
      <c r="E16" s="63" t="s">
        <v>38</v>
      </c>
      <c r="F16" s="64"/>
      <c r="G16" s="64"/>
      <c r="H16" s="65"/>
      <c r="I16" s="66" t="str">
        <f>IFERROR(VLOOKUP(I11,X5:Y7,2,0)," ")</f>
        <v xml:space="preserve"> </v>
      </c>
      <c r="J16" s="67"/>
      <c r="K16" s="68"/>
      <c r="L16" s="69" t="str">
        <f>IFERROR(IF(I16*1&gt;0,"Комісія рахується від суми використаних кредитних коштів, списується в т.ч. за рахунок суми кредитного ліміту"," ")," ")</f>
        <v xml:space="preserve"> </v>
      </c>
      <c r="M16" s="70"/>
      <c r="N16" s="70"/>
      <c r="O16" s="70"/>
      <c r="P16" s="70"/>
      <c r="Q16" s="70"/>
      <c r="R16" s="70"/>
      <c r="S16" s="70"/>
      <c r="T16" s="70"/>
      <c r="U16" s="70"/>
      <c r="V16" s="18"/>
    </row>
    <row r="17" spans="1:25" ht="18" customHeight="1" x14ac:dyDescent="0.25">
      <c r="A17" s="19"/>
      <c r="B17" s="19"/>
      <c r="C17" s="19"/>
      <c r="D17" s="38"/>
      <c r="E17" s="80" t="s">
        <v>40</v>
      </c>
      <c r="F17" s="64"/>
      <c r="G17" s="64"/>
      <c r="H17" s="65"/>
      <c r="I17" s="66">
        <v>0.05</v>
      </c>
      <c r="J17" s="67"/>
      <c r="K17" s="68"/>
      <c r="L17" s="35" t="s">
        <v>44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</row>
    <row r="18" spans="1:25" ht="21.6" customHeight="1" x14ac:dyDescent="0.25">
      <c r="A18" s="19"/>
      <c r="B18" s="19"/>
      <c r="C18" s="19"/>
      <c r="D18" s="38"/>
      <c r="E18" s="53" t="s">
        <v>20</v>
      </c>
      <c r="F18" s="53"/>
      <c r="G18" s="53"/>
      <c r="H18" s="53"/>
      <c r="I18" s="86" t="str">
        <f ca="1">IFERROR(IF(T40=0," ",T40)," ")</f>
        <v xml:space="preserve"> </v>
      </c>
      <c r="J18" s="86"/>
      <c r="K18" s="86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</row>
    <row r="19" spans="1:25" ht="18.600000000000001" customHeight="1" x14ac:dyDescent="0.25">
      <c r="A19" s="19"/>
      <c r="B19" s="19"/>
      <c r="C19" s="19"/>
      <c r="D19" s="38"/>
      <c r="E19" s="53" t="s">
        <v>21</v>
      </c>
      <c r="F19" s="53"/>
      <c r="G19" s="53"/>
      <c r="H19" s="53"/>
      <c r="I19" s="28" t="str">
        <f ca="1">IFERROR(IF((I40+L40+M40)=0," ",I40+L40+M40)," ")</f>
        <v xml:space="preserve"> </v>
      </c>
      <c r="J19" s="29"/>
      <c r="K19" s="30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  <row r="20" spans="1:25" ht="19.899999999999999" customHeight="1" x14ac:dyDescent="0.25">
      <c r="A20" s="19"/>
      <c r="B20" s="19"/>
      <c r="C20" s="19"/>
      <c r="D20" s="38"/>
      <c r="E20" s="53" t="s">
        <v>15</v>
      </c>
      <c r="F20" s="53"/>
      <c r="G20" s="53"/>
      <c r="H20" s="53"/>
      <c r="I20" s="28" t="str">
        <f ca="1">IFERROR(IF(U40&gt;0,U40," ")," ")</f>
        <v xml:space="preserve"> </v>
      </c>
      <c r="J20" s="29"/>
      <c r="K20" s="30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</row>
    <row r="21" spans="1:25" x14ac:dyDescent="0.25">
      <c r="A21" s="19"/>
      <c r="B21" s="19"/>
      <c r="C21" s="19"/>
      <c r="D21" s="31"/>
      <c r="E21" s="37"/>
      <c r="F21" s="37"/>
      <c r="G21" s="37"/>
      <c r="H21" s="37"/>
      <c r="I21" s="37"/>
      <c r="J21" s="37"/>
      <c r="K21" s="37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</row>
    <row r="22" spans="1:25" ht="14.45" customHeight="1" x14ac:dyDescent="0.25">
      <c r="D22" s="56" t="s">
        <v>0</v>
      </c>
      <c r="E22" s="56" t="s">
        <v>1</v>
      </c>
      <c r="F22" s="56" t="s">
        <v>2</v>
      </c>
      <c r="G22" s="74" t="s">
        <v>3</v>
      </c>
      <c r="H22" s="48" t="s">
        <v>4</v>
      </c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50"/>
      <c r="T22" s="74" t="s">
        <v>14</v>
      </c>
      <c r="U22" s="74" t="s">
        <v>15</v>
      </c>
      <c r="V22" s="4"/>
    </row>
    <row r="23" spans="1:25" ht="36.6" customHeight="1" x14ac:dyDescent="0.25">
      <c r="D23" s="57"/>
      <c r="E23" s="57"/>
      <c r="F23" s="57"/>
      <c r="G23" s="75"/>
      <c r="H23" s="74" t="s">
        <v>5</v>
      </c>
      <c r="I23" s="74" t="s">
        <v>6</v>
      </c>
      <c r="J23" s="48" t="s">
        <v>7</v>
      </c>
      <c r="K23" s="49"/>
      <c r="L23" s="49"/>
      <c r="M23" s="49"/>
      <c r="N23" s="49"/>
      <c r="O23" s="49"/>
      <c r="P23" s="49"/>
      <c r="Q23" s="49"/>
      <c r="R23" s="49"/>
      <c r="S23" s="50"/>
      <c r="T23" s="75"/>
      <c r="U23" s="75"/>
      <c r="V23" s="4"/>
      <c r="Y23" s="1"/>
    </row>
    <row r="24" spans="1:25" ht="30.6" customHeight="1" x14ac:dyDescent="0.25">
      <c r="D24" s="57"/>
      <c r="E24" s="57"/>
      <c r="F24" s="57"/>
      <c r="G24" s="75"/>
      <c r="H24" s="75"/>
      <c r="I24" s="75"/>
      <c r="J24" s="48" t="s">
        <v>8</v>
      </c>
      <c r="K24" s="49"/>
      <c r="L24" s="49"/>
      <c r="M24" s="50"/>
      <c r="N24" s="77" t="s">
        <v>9</v>
      </c>
      <c r="O24" s="78"/>
      <c r="P24" s="48" t="s">
        <v>24</v>
      </c>
      <c r="Q24" s="49"/>
      <c r="R24" s="49"/>
      <c r="S24" s="50"/>
      <c r="T24" s="75"/>
      <c r="U24" s="75"/>
      <c r="V24" s="4"/>
      <c r="Y24" s="1"/>
    </row>
    <row r="25" spans="1:25" ht="51" x14ac:dyDescent="0.25">
      <c r="D25" s="58"/>
      <c r="E25" s="58"/>
      <c r="F25" s="58"/>
      <c r="G25" s="76"/>
      <c r="H25" s="76"/>
      <c r="I25" s="76"/>
      <c r="J25" s="3" t="s">
        <v>10</v>
      </c>
      <c r="K25" s="3" t="s">
        <v>41</v>
      </c>
      <c r="L25" s="3" t="s">
        <v>42</v>
      </c>
      <c r="M25" s="3" t="s">
        <v>43</v>
      </c>
      <c r="N25" s="3" t="s">
        <v>18</v>
      </c>
      <c r="O25" s="3" t="s">
        <v>22</v>
      </c>
      <c r="P25" s="3" t="s">
        <v>11</v>
      </c>
      <c r="Q25" s="3" t="s">
        <v>12</v>
      </c>
      <c r="R25" s="3" t="s">
        <v>13</v>
      </c>
      <c r="S25" s="3" t="s">
        <v>23</v>
      </c>
      <c r="T25" s="76"/>
      <c r="U25" s="76"/>
      <c r="V25" s="4"/>
    </row>
    <row r="26" spans="1:25" x14ac:dyDescent="0.25">
      <c r="D26" s="7">
        <v>1</v>
      </c>
      <c r="E26" s="7">
        <v>2</v>
      </c>
      <c r="F26" s="7">
        <v>3</v>
      </c>
      <c r="G26" s="7">
        <v>4</v>
      </c>
      <c r="H26" s="7">
        <v>5</v>
      </c>
      <c r="I26" s="7">
        <v>6</v>
      </c>
      <c r="J26" s="7">
        <v>7</v>
      </c>
      <c r="K26" s="7">
        <v>8</v>
      </c>
      <c r="L26" s="7">
        <v>9</v>
      </c>
      <c r="M26" s="7">
        <v>10</v>
      </c>
      <c r="N26" s="7">
        <v>11</v>
      </c>
      <c r="O26" s="7">
        <v>12</v>
      </c>
      <c r="P26" s="7">
        <v>13</v>
      </c>
      <c r="Q26" s="7">
        <v>14</v>
      </c>
      <c r="R26" s="7">
        <v>15</v>
      </c>
      <c r="S26" s="7">
        <v>16</v>
      </c>
      <c r="T26" s="7">
        <v>17</v>
      </c>
      <c r="U26" s="7">
        <v>18</v>
      </c>
      <c r="V26" s="4"/>
    </row>
    <row r="27" spans="1:25" x14ac:dyDescent="0.25">
      <c r="A27" s="24" t="str">
        <f>H27</f>
        <v xml:space="preserve"> </v>
      </c>
      <c r="B27" s="21">
        <f>IFERROR(G27*1,0)</f>
        <v>0</v>
      </c>
      <c r="C27" s="22">
        <f ca="1">E27</f>
        <v>45778</v>
      </c>
      <c r="D27" s="7">
        <v>1</v>
      </c>
      <c r="E27" s="8">
        <f ca="1">H1</f>
        <v>45778</v>
      </c>
      <c r="F27" s="9" t="s">
        <v>17</v>
      </c>
      <c r="G27" s="10">
        <f>I7*-1</f>
        <v>0</v>
      </c>
      <c r="H27" s="10" t="str">
        <f>IFERROR(IF((I7+L27+M27)&gt;I5,I5,I7+L27+M27)," ")</f>
        <v xml:space="preserve"> </v>
      </c>
      <c r="I27" s="7" t="s">
        <v>17</v>
      </c>
      <c r="J27" s="11">
        <v>0</v>
      </c>
      <c r="K27" s="11">
        <v>0</v>
      </c>
      <c r="L27" s="12" t="str">
        <f>IFERROR(I7*I16*1," ")</f>
        <v xml:space="preserve"> 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7" t="s">
        <v>17</v>
      </c>
      <c r="U27" s="7" t="s">
        <v>17</v>
      </c>
      <c r="V27" s="4"/>
    </row>
    <row r="28" spans="1:25" x14ac:dyDescent="0.25">
      <c r="A28" s="21" t="e">
        <f>A27-H28</f>
        <v>#VALUE!</v>
      </c>
      <c r="B28" s="21">
        <f t="shared" ref="B28:B39" ca="1" si="0">IFERROR(G28*1,0)</f>
        <v>0</v>
      </c>
      <c r="C28" s="22">
        <f ca="1">IFERROR(IF(E28*1&gt;0,E28),DATE(YEAR(C27),MONTH(C27)+1,10))</f>
        <v>45808</v>
      </c>
      <c r="D28" s="7">
        <v>2</v>
      </c>
      <c r="E28" s="26">
        <f ca="1">DATE(YEAR(E27),MONTH(E27)+1,1)-1</f>
        <v>45808</v>
      </c>
      <c r="F28" s="27">
        <f ca="1">E28-E27</f>
        <v>30</v>
      </c>
      <c r="G28" s="12" t="str">
        <f ca="1">IFERROR(I28+IF((I7+L27+M28)&gt;I5,I7+L27+M28-I5,0)," ")</f>
        <v xml:space="preserve"> </v>
      </c>
      <c r="H28" s="12">
        <v>0</v>
      </c>
      <c r="I28" s="12" t="str">
        <f ca="1">IFERROR(A27*$I$15/(DATE(YEAR(E27),12,31)-DATE(YEAR(E27),1,1)+1)*F28," ")</f>
        <v xml:space="preserve"> </v>
      </c>
      <c r="J28" s="11">
        <v>0</v>
      </c>
      <c r="K28" s="11">
        <v>0</v>
      </c>
      <c r="L28" s="11">
        <v>0</v>
      </c>
      <c r="M28" s="12">
        <f>IF($I$9="Так",39,0)</f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7" t="s">
        <v>17</v>
      </c>
      <c r="U28" s="7" t="s">
        <v>17</v>
      </c>
      <c r="V28" s="4"/>
    </row>
    <row r="29" spans="1:25" x14ac:dyDescent="0.25">
      <c r="A29" s="21" t="str">
        <f t="shared" ref="A29:A39" ca="1" si="1">IFERROR(A28-H29," ")</f>
        <v xml:space="preserve"> </v>
      </c>
      <c r="B29" s="21">
        <f t="shared" ca="1" si="0"/>
        <v>0</v>
      </c>
      <c r="C29" s="22">
        <f t="shared" ref="C29:C39" ca="1" si="2">IFERROR(IF(E29*1&gt;0,E29),DATE(YEAR(C28),MONTH(C28)+1,10))</f>
        <v>45838</v>
      </c>
      <c r="D29" s="7">
        <v>3</v>
      </c>
      <c r="E29" s="26">
        <f ca="1">DATE(YEAR(E28),MONTH(E28)+2,1)-1</f>
        <v>45838</v>
      </c>
      <c r="F29" s="9">
        <f ca="1">E29-E28</f>
        <v>30</v>
      </c>
      <c r="G29" s="12" t="str">
        <f ca="1">IFERROR(IF((A28*$I$17)&lt;(I29+M29),I29+M29,A28*$I$17)," ")</f>
        <v xml:space="preserve"> </v>
      </c>
      <c r="H29" s="12" t="str">
        <f ca="1">IFERROR(G29-I29-M28," ")</f>
        <v xml:space="preserve"> </v>
      </c>
      <c r="I29" s="12" t="str">
        <f ca="1">IFERROR(A28*$I$15/(DATE(YEAR(E28),12,31)-DATE(YEAR(E28),1,1)+1)*F29," ")</f>
        <v xml:space="preserve"> </v>
      </c>
      <c r="J29" s="11">
        <v>0</v>
      </c>
      <c r="K29" s="11">
        <v>0</v>
      </c>
      <c r="L29" s="11">
        <v>0</v>
      </c>
      <c r="M29" s="12">
        <f t="shared" ref="M29:M39" si="3">IF($I$9="Так",39,0)</f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7" t="s">
        <v>17</v>
      </c>
      <c r="U29" s="7" t="s">
        <v>17</v>
      </c>
      <c r="V29" s="4"/>
    </row>
    <row r="30" spans="1:25" x14ac:dyDescent="0.25">
      <c r="A30" s="21" t="str">
        <f t="shared" ca="1" si="1"/>
        <v xml:space="preserve"> </v>
      </c>
      <c r="B30" s="21">
        <f t="shared" ca="1" si="0"/>
        <v>0</v>
      </c>
      <c r="C30" s="22">
        <f t="shared" ca="1" si="2"/>
        <v>45869</v>
      </c>
      <c r="D30" s="7">
        <v>4</v>
      </c>
      <c r="E30" s="26">
        <f t="shared" ref="E30:E39" ca="1" si="4">DATE(YEAR(E29),MONTH(E29)+2,1)-1</f>
        <v>45869</v>
      </c>
      <c r="F30" s="9">
        <f t="shared" ref="F30:F39" ca="1" si="5">E30-E29</f>
        <v>31</v>
      </c>
      <c r="G30" s="12" t="str">
        <f t="shared" ref="G30:G38" ca="1" si="6">IFERROR(IF((A29*$I$17)&lt;(I30+M30),I30+M30,A29*$I$17)," ")</f>
        <v xml:space="preserve"> </v>
      </c>
      <c r="H30" s="12" t="str">
        <f t="shared" ref="H30:H38" ca="1" si="7">IFERROR(G30-I30-M29," ")</f>
        <v xml:space="preserve"> </v>
      </c>
      <c r="I30" s="12" t="str">
        <f ca="1">IFERROR(A29*$I$15/(DATE(YEAR(E29),12,31)-DATE(YEAR(E29),1,1)+1)*F30," ")</f>
        <v xml:space="preserve"> </v>
      </c>
      <c r="J30" s="11">
        <v>0</v>
      </c>
      <c r="K30" s="11">
        <v>0</v>
      </c>
      <c r="L30" s="11">
        <v>0</v>
      </c>
      <c r="M30" s="12">
        <f t="shared" si="3"/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7" t="s">
        <v>17</v>
      </c>
      <c r="U30" s="7" t="s">
        <v>17</v>
      </c>
      <c r="V30" s="4"/>
    </row>
    <row r="31" spans="1:25" x14ac:dyDescent="0.25">
      <c r="A31" s="21" t="str">
        <f t="shared" ca="1" si="1"/>
        <v xml:space="preserve"> </v>
      </c>
      <c r="B31" s="21">
        <f t="shared" ca="1" si="0"/>
        <v>0</v>
      </c>
      <c r="C31" s="22">
        <f t="shared" ca="1" si="2"/>
        <v>45900</v>
      </c>
      <c r="D31" s="7">
        <v>5</v>
      </c>
      <c r="E31" s="26">
        <f t="shared" ca="1" si="4"/>
        <v>45900</v>
      </c>
      <c r="F31" s="9">
        <f t="shared" ca="1" si="5"/>
        <v>31</v>
      </c>
      <c r="G31" s="12" t="str">
        <f t="shared" ca="1" si="6"/>
        <v xml:space="preserve"> </v>
      </c>
      <c r="H31" s="12" t="str">
        <f t="shared" ca="1" si="7"/>
        <v xml:space="preserve"> </v>
      </c>
      <c r="I31" s="12" t="str">
        <f t="shared" ref="I31:I38" ca="1" si="8">IFERROR(A30*$I$15/(DATE(YEAR(E30),12,31)-DATE(YEAR(E30),1,1)+1)*F31," ")</f>
        <v xml:space="preserve"> </v>
      </c>
      <c r="J31" s="11">
        <v>0</v>
      </c>
      <c r="K31" s="11">
        <v>0</v>
      </c>
      <c r="L31" s="11">
        <v>0</v>
      </c>
      <c r="M31" s="12">
        <f t="shared" si="3"/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7" t="s">
        <v>17</v>
      </c>
      <c r="U31" s="7" t="s">
        <v>17</v>
      </c>
      <c r="V31" s="4"/>
    </row>
    <row r="32" spans="1:25" x14ac:dyDescent="0.25">
      <c r="A32" s="21" t="str">
        <f t="shared" ca="1" si="1"/>
        <v xml:space="preserve"> </v>
      </c>
      <c r="B32" s="21">
        <f t="shared" ca="1" si="0"/>
        <v>0</v>
      </c>
      <c r="C32" s="22">
        <f t="shared" ca="1" si="2"/>
        <v>45930</v>
      </c>
      <c r="D32" s="7">
        <v>6</v>
      </c>
      <c r="E32" s="26">
        <f t="shared" ca="1" si="4"/>
        <v>45930</v>
      </c>
      <c r="F32" s="9">
        <f t="shared" ca="1" si="5"/>
        <v>30</v>
      </c>
      <c r="G32" s="12" t="str">
        <f t="shared" ca="1" si="6"/>
        <v xml:space="preserve"> </v>
      </c>
      <c r="H32" s="12" t="str">
        <f t="shared" ca="1" si="7"/>
        <v xml:space="preserve"> </v>
      </c>
      <c r="I32" s="12" t="str">
        <f t="shared" ca="1" si="8"/>
        <v xml:space="preserve"> </v>
      </c>
      <c r="J32" s="11">
        <v>0</v>
      </c>
      <c r="K32" s="11">
        <v>0</v>
      </c>
      <c r="L32" s="11">
        <v>0</v>
      </c>
      <c r="M32" s="12">
        <f t="shared" si="3"/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7" t="s">
        <v>17</v>
      </c>
      <c r="U32" s="7" t="s">
        <v>17</v>
      </c>
      <c r="V32" s="4"/>
    </row>
    <row r="33" spans="1:22" x14ac:dyDescent="0.25">
      <c r="A33" s="21" t="str">
        <f t="shared" ca="1" si="1"/>
        <v xml:space="preserve"> </v>
      </c>
      <c r="B33" s="21">
        <f t="shared" ca="1" si="0"/>
        <v>0</v>
      </c>
      <c r="C33" s="22">
        <f t="shared" ca="1" si="2"/>
        <v>45961</v>
      </c>
      <c r="D33" s="7">
        <v>7</v>
      </c>
      <c r="E33" s="26">
        <f t="shared" ca="1" si="4"/>
        <v>45961</v>
      </c>
      <c r="F33" s="9">
        <f t="shared" ca="1" si="5"/>
        <v>31</v>
      </c>
      <c r="G33" s="12" t="str">
        <f t="shared" ca="1" si="6"/>
        <v xml:space="preserve"> </v>
      </c>
      <c r="H33" s="12" t="str">
        <f t="shared" ca="1" si="7"/>
        <v xml:space="preserve"> </v>
      </c>
      <c r="I33" s="12" t="str">
        <f t="shared" ca="1" si="8"/>
        <v xml:space="preserve"> </v>
      </c>
      <c r="J33" s="11">
        <v>0</v>
      </c>
      <c r="K33" s="11">
        <v>0</v>
      </c>
      <c r="L33" s="11">
        <v>0</v>
      </c>
      <c r="M33" s="12">
        <f t="shared" si="3"/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7" t="s">
        <v>17</v>
      </c>
      <c r="U33" s="7" t="s">
        <v>17</v>
      </c>
      <c r="V33" s="4"/>
    </row>
    <row r="34" spans="1:22" x14ac:dyDescent="0.25">
      <c r="A34" s="21" t="str">
        <f t="shared" ca="1" si="1"/>
        <v xml:space="preserve"> </v>
      </c>
      <c r="B34" s="21">
        <f t="shared" ca="1" si="0"/>
        <v>0</v>
      </c>
      <c r="C34" s="22">
        <f t="shared" ca="1" si="2"/>
        <v>45991</v>
      </c>
      <c r="D34" s="7">
        <v>8</v>
      </c>
      <c r="E34" s="26">
        <f t="shared" ca="1" si="4"/>
        <v>45991</v>
      </c>
      <c r="F34" s="9">
        <f t="shared" ca="1" si="5"/>
        <v>30</v>
      </c>
      <c r="G34" s="12" t="str">
        <f t="shared" ca="1" si="6"/>
        <v xml:space="preserve"> </v>
      </c>
      <c r="H34" s="12" t="str">
        <f t="shared" ca="1" si="7"/>
        <v xml:space="preserve"> </v>
      </c>
      <c r="I34" s="12" t="str">
        <f t="shared" ca="1" si="8"/>
        <v xml:space="preserve"> </v>
      </c>
      <c r="J34" s="11">
        <v>0</v>
      </c>
      <c r="K34" s="11">
        <v>0</v>
      </c>
      <c r="L34" s="11">
        <v>0</v>
      </c>
      <c r="M34" s="12">
        <f t="shared" si="3"/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7" t="s">
        <v>17</v>
      </c>
      <c r="U34" s="7" t="s">
        <v>17</v>
      </c>
      <c r="V34" s="4"/>
    </row>
    <row r="35" spans="1:22" x14ac:dyDescent="0.25">
      <c r="A35" s="21" t="str">
        <f t="shared" ca="1" si="1"/>
        <v xml:space="preserve"> </v>
      </c>
      <c r="B35" s="21">
        <f t="shared" ca="1" si="0"/>
        <v>0</v>
      </c>
      <c r="C35" s="22">
        <f t="shared" ca="1" si="2"/>
        <v>46022</v>
      </c>
      <c r="D35" s="7">
        <v>9</v>
      </c>
      <c r="E35" s="26">
        <f t="shared" ca="1" si="4"/>
        <v>46022</v>
      </c>
      <c r="F35" s="9">
        <f t="shared" ca="1" si="5"/>
        <v>31</v>
      </c>
      <c r="G35" s="12" t="str">
        <f t="shared" ca="1" si="6"/>
        <v xml:space="preserve"> </v>
      </c>
      <c r="H35" s="12" t="str">
        <f t="shared" ca="1" si="7"/>
        <v xml:space="preserve"> </v>
      </c>
      <c r="I35" s="12" t="str">
        <f t="shared" ca="1" si="8"/>
        <v xml:space="preserve"> </v>
      </c>
      <c r="J35" s="11">
        <v>0</v>
      </c>
      <c r="K35" s="11">
        <v>0</v>
      </c>
      <c r="L35" s="11">
        <v>0</v>
      </c>
      <c r="M35" s="12">
        <f t="shared" si="3"/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7" t="s">
        <v>17</v>
      </c>
      <c r="U35" s="7" t="s">
        <v>17</v>
      </c>
      <c r="V35" s="4"/>
    </row>
    <row r="36" spans="1:22" x14ac:dyDescent="0.25">
      <c r="A36" s="21" t="str">
        <f t="shared" ca="1" si="1"/>
        <v xml:space="preserve"> </v>
      </c>
      <c r="B36" s="21">
        <f t="shared" ca="1" si="0"/>
        <v>0</v>
      </c>
      <c r="C36" s="22">
        <f t="shared" ca="1" si="2"/>
        <v>46053</v>
      </c>
      <c r="D36" s="7">
        <v>10</v>
      </c>
      <c r="E36" s="26">
        <f t="shared" ca="1" si="4"/>
        <v>46053</v>
      </c>
      <c r="F36" s="9">
        <f t="shared" ca="1" si="5"/>
        <v>31</v>
      </c>
      <c r="G36" s="12" t="str">
        <f t="shared" ca="1" si="6"/>
        <v xml:space="preserve"> </v>
      </c>
      <c r="H36" s="12" t="str">
        <f t="shared" ca="1" si="7"/>
        <v xml:space="preserve"> </v>
      </c>
      <c r="I36" s="12" t="str">
        <f t="shared" ca="1" si="8"/>
        <v xml:space="preserve"> </v>
      </c>
      <c r="J36" s="11">
        <v>0</v>
      </c>
      <c r="K36" s="11">
        <v>0</v>
      </c>
      <c r="L36" s="11">
        <v>0</v>
      </c>
      <c r="M36" s="12">
        <f t="shared" si="3"/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7" t="s">
        <v>17</v>
      </c>
      <c r="U36" s="7" t="s">
        <v>17</v>
      </c>
      <c r="V36" s="4"/>
    </row>
    <row r="37" spans="1:22" x14ac:dyDescent="0.25">
      <c r="A37" s="21" t="str">
        <f t="shared" ca="1" si="1"/>
        <v xml:space="preserve"> </v>
      </c>
      <c r="B37" s="21">
        <f t="shared" ca="1" si="0"/>
        <v>0</v>
      </c>
      <c r="C37" s="22">
        <f t="shared" ca="1" si="2"/>
        <v>46081</v>
      </c>
      <c r="D37" s="7">
        <v>11</v>
      </c>
      <c r="E37" s="26">
        <f t="shared" ca="1" si="4"/>
        <v>46081</v>
      </c>
      <c r="F37" s="9">
        <f t="shared" ca="1" si="5"/>
        <v>28</v>
      </c>
      <c r="G37" s="12" t="str">
        <f t="shared" ca="1" si="6"/>
        <v xml:space="preserve"> </v>
      </c>
      <c r="H37" s="12" t="str">
        <f t="shared" ca="1" si="7"/>
        <v xml:space="preserve"> </v>
      </c>
      <c r="I37" s="12" t="str">
        <f t="shared" ca="1" si="8"/>
        <v xml:space="preserve"> </v>
      </c>
      <c r="J37" s="11">
        <v>0</v>
      </c>
      <c r="K37" s="11">
        <v>0</v>
      </c>
      <c r="L37" s="11">
        <v>0</v>
      </c>
      <c r="M37" s="12">
        <f t="shared" si="3"/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7" t="s">
        <v>17</v>
      </c>
      <c r="U37" s="7" t="s">
        <v>17</v>
      </c>
      <c r="V37" s="4"/>
    </row>
    <row r="38" spans="1:22" x14ac:dyDescent="0.25">
      <c r="A38" s="21" t="str">
        <f t="shared" ca="1" si="1"/>
        <v xml:space="preserve"> </v>
      </c>
      <c r="B38" s="21">
        <f t="shared" ca="1" si="0"/>
        <v>0</v>
      </c>
      <c r="C38" s="22">
        <f t="shared" ca="1" si="2"/>
        <v>46112</v>
      </c>
      <c r="D38" s="7">
        <v>12</v>
      </c>
      <c r="E38" s="26">
        <f t="shared" ca="1" si="4"/>
        <v>46112</v>
      </c>
      <c r="F38" s="9">
        <f t="shared" ca="1" si="5"/>
        <v>31</v>
      </c>
      <c r="G38" s="12" t="str">
        <f t="shared" ca="1" si="6"/>
        <v xml:space="preserve"> </v>
      </c>
      <c r="H38" s="12" t="str">
        <f t="shared" ca="1" si="7"/>
        <v xml:space="preserve"> </v>
      </c>
      <c r="I38" s="12" t="str">
        <f t="shared" ca="1" si="8"/>
        <v xml:space="preserve"> </v>
      </c>
      <c r="J38" s="11">
        <v>0</v>
      </c>
      <c r="K38" s="11">
        <v>0</v>
      </c>
      <c r="L38" s="11">
        <v>0</v>
      </c>
      <c r="M38" s="12">
        <f t="shared" si="3"/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7" t="s">
        <v>17</v>
      </c>
      <c r="U38" s="7" t="s">
        <v>17</v>
      </c>
      <c r="V38" s="4"/>
    </row>
    <row r="39" spans="1:22" ht="15.75" thickBot="1" x14ac:dyDescent="0.3">
      <c r="A39" s="21" t="str">
        <f t="shared" ca="1" si="1"/>
        <v xml:space="preserve"> </v>
      </c>
      <c r="B39" s="21">
        <f t="shared" ca="1" si="0"/>
        <v>0</v>
      </c>
      <c r="C39" s="22">
        <f t="shared" ca="1" si="2"/>
        <v>46142</v>
      </c>
      <c r="D39" s="7">
        <v>13</v>
      </c>
      <c r="E39" s="26">
        <f t="shared" ca="1" si="4"/>
        <v>46142</v>
      </c>
      <c r="F39" s="9">
        <f t="shared" ca="1" si="5"/>
        <v>30</v>
      </c>
      <c r="G39" s="12" t="str">
        <f ca="1">IFERROR(H39+I39+M39," ")</f>
        <v xml:space="preserve"> </v>
      </c>
      <c r="H39" s="12" t="str">
        <f ca="1">A38</f>
        <v xml:space="preserve"> </v>
      </c>
      <c r="I39" s="12" t="str">
        <f ca="1">IFERROR(A38*$I$15/(DATE(YEAR(E38),12,31)-DATE(YEAR(E38),1,1)+1)*F39," ")</f>
        <v xml:space="preserve"> </v>
      </c>
      <c r="J39" s="11">
        <v>0</v>
      </c>
      <c r="K39" s="11">
        <v>0</v>
      </c>
      <c r="L39" s="11">
        <v>0</v>
      </c>
      <c r="M39" s="12">
        <f t="shared" si="3"/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7" t="s">
        <v>17</v>
      </c>
      <c r="U39" s="7" t="s">
        <v>17</v>
      </c>
      <c r="V39" s="4"/>
    </row>
    <row r="40" spans="1:22" ht="15" customHeight="1" thickBot="1" x14ac:dyDescent="0.3">
      <c r="D40" s="54" t="s">
        <v>16</v>
      </c>
      <c r="E40" s="55"/>
      <c r="F40" s="13">
        <f ca="1">SUM(F28:F39)</f>
        <v>364</v>
      </c>
      <c r="G40" s="14">
        <f ca="1">SUM(G28:G39)</f>
        <v>0</v>
      </c>
      <c r="H40" s="14">
        <f ca="1">SUM(H28:H39)</f>
        <v>0</v>
      </c>
      <c r="I40" s="14">
        <f ca="1">SUM(I28:I39)</f>
        <v>0</v>
      </c>
      <c r="J40" s="14">
        <f t="shared" ref="J40:S40" si="9">SUM(J27:J39)</f>
        <v>0</v>
      </c>
      <c r="K40" s="14">
        <f t="shared" si="9"/>
        <v>0</v>
      </c>
      <c r="L40" s="15">
        <f t="shared" si="9"/>
        <v>0</v>
      </c>
      <c r="M40" s="15">
        <f t="shared" si="9"/>
        <v>0</v>
      </c>
      <c r="N40" s="15">
        <f t="shared" si="9"/>
        <v>0</v>
      </c>
      <c r="O40" s="15">
        <f t="shared" si="9"/>
        <v>0</v>
      </c>
      <c r="P40" s="15">
        <f t="shared" si="9"/>
        <v>0</v>
      </c>
      <c r="Q40" s="15">
        <f t="shared" si="9"/>
        <v>0</v>
      </c>
      <c r="R40" s="15">
        <f t="shared" si="9"/>
        <v>0</v>
      </c>
      <c r="S40" s="15">
        <f t="shared" si="9"/>
        <v>0</v>
      </c>
      <c r="T40" s="16" t="str">
        <f ca="1">IFERROR(XIRR(B27:B39,C27:C39)," ")</f>
        <v xml:space="preserve"> </v>
      </c>
      <c r="U40" s="15">
        <f ca="1">G40</f>
        <v>0</v>
      </c>
      <c r="V40" s="5"/>
    </row>
    <row r="41" spans="1:22" ht="14.45" customHeight="1" x14ac:dyDescent="0.25">
      <c r="D41" s="32" t="s">
        <v>46</v>
      </c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2"/>
    </row>
    <row r="42" spans="1:22" x14ac:dyDescent="0.25"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</row>
    <row r="43" spans="1:22" x14ac:dyDescent="0.25"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</row>
    <row r="44" spans="1:22" x14ac:dyDescent="0.25"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</row>
  </sheetData>
  <sheetProtection password="CB72" sheet="1" objects="1" scenarios="1" formatCells="0" formatColumns="0" formatRows="0" insertColumns="0" insertRows="0" insertHyperlinks="0" deleteColumns="0" deleteRows="0" sort="0" autoFilter="0" pivotTables="0"/>
  <mergeCells count="53">
    <mergeCell ref="L16:U16"/>
    <mergeCell ref="L9:U9"/>
    <mergeCell ref="U22:U25"/>
    <mergeCell ref="T22:T25"/>
    <mergeCell ref="H22:S22"/>
    <mergeCell ref="E16:H16"/>
    <mergeCell ref="I16:K16"/>
    <mergeCell ref="I17:K17"/>
    <mergeCell ref="E17:H17"/>
    <mergeCell ref="E13:K13"/>
    <mergeCell ref="I9:K9"/>
    <mergeCell ref="E12:K12"/>
    <mergeCell ref="I11:K11"/>
    <mergeCell ref="E11:H11"/>
    <mergeCell ref="I18:K18"/>
    <mergeCell ref="I19:K19"/>
    <mergeCell ref="P24:S24"/>
    <mergeCell ref="N24:O24"/>
    <mergeCell ref="J23:S23"/>
    <mergeCell ref="I23:I25"/>
    <mergeCell ref="H23:H25"/>
    <mergeCell ref="E20:H20"/>
    <mergeCell ref="D40:E40"/>
    <mergeCell ref="E22:E25"/>
    <mergeCell ref="D22:D25"/>
    <mergeCell ref="H1:V1"/>
    <mergeCell ref="E9:H9"/>
    <mergeCell ref="E10:K10"/>
    <mergeCell ref="E15:H15"/>
    <mergeCell ref="I15:K15"/>
    <mergeCell ref="L15:U15"/>
    <mergeCell ref="L7:U7"/>
    <mergeCell ref="E5:H5"/>
    <mergeCell ref="I7:K7"/>
    <mergeCell ref="E14:K14"/>
    <mergeCell ref="G22:G25"/>
    <mergeCell ref="F22:F25"/>
    <mergeCell ref="I20:K20"/>
    <mergeCell ref="E1:G1"/>
    <mergeCell ref="D41:U44"/>
    <mergeCell ref="L18:V21"/>
    <mergeCell ref="L17:V17"/>
    <mergeCell ref="E21:K21"/>
    <mergeCell ref="D2:D21"/>
    <mergeCell ref="E4:K4"/>
    <mergeCell ref="E6:K6"/>
    <mergeCell ref="E8:K8"/>
    <mergeCell ref="E2:K3"/>
    <mergeCell ref="J24:M24"/>
    <mergeCell ref="E7:H7"/>
    <mergeCell ref="I5:K5"/>
    <mergeCell ref="E18:H18"/>
    <mergeCell ref="E19:H19"/>
  </mergeCells>
  <dataValidations count="4">
    <dataValidation type="custom" allowBlank="1" showInputMessage="1" showErrorMessage="1" errorTitle="Некоректно зазначено суму" error="Сума використаних кредитних коштів  не може перевищувати суму кредитного ліміту" sqref="I7:K7">
      <formula1>OR(I7&lt;I5,I7=I5)</formula1>
    </dataValidation>
    <dataValidation type="whole" allowBlank="1" showInputMessage="1" showErrorMessage="1" errorTitle="Некоректна сума  ліміту" error="Значення має бути цілим числом. Cума кредитного ліміту від 1 000 до  250 000 грн." sqref="I5:K5">
      <formula1>1000</formula1>
      <formula2>250000</formula2>
    </dataValidation>
    <dataValidation type="list" allowBlank="1" showInputMessage="1" showErrorMessage="1" errorTitle="Некоректно зазначений термін" error="Прохання зазначити термін кредитування відповідно до запропонованого діапазону для даних умов кредитування" sqref="I11:K11">
      <formula1>$X$5:$X$7</formula1>
    </dataValidation>
    <dataValidation type="list" allowBlank="1" showInputMessage="1" errorTitle="Некоректно зазначений термін" error="Прохання зазначити термін кредитування відповідно до запропонованого діапазону для даних умов кредитування" sqref="I9:K9">
      <formula1>"Так,Ні"</formula1>
    </dataValidation>
  </dataValidations>
  <pageMargins left="0.7" right="0.7" top="0.75" bottom="0.75" header="0.3" footer="0.3"/>
  <pageSetup paperSize="9" scale="3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Лист2</vt:lpstr>
      <vt:lpstr>Лист2!Область_друку</vt:lpstr>
    </vt:vector>
  </TitlesOfParts>
  <Company>Accordbank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kutas</dc:creator>
  <cp:lastModifiedBy>Інгул Ольга</cp:lastModifiedBy>
  <cp:lastPrinted>2025-05-14T13:35:28Z</cp:lastPrinted>
  <dcterms:created xsi:type="dcterms:W3CDTF">2017-03-19T21:05:47Z</dcterms:created>
  <dcterms:modified xsi:type="dcterms:W3CDTF">2025-05-14T13:50:55Z</dcterms:modified>
</cp:coreProperties>
</file>